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3" i="1" l="1"/>
  <c r="BN3" i="1"/>
  <c r="BL3" i="1"/>
  <c r="BJ3" i="1"/>
  <c r="BI3" i="1"/>
  <c r="BF3" i="1"/>
  <c r="BG3" i="1" s="1"/>
  <c r="BA3" i="1"/>
  <c r="BB3" i="1" s="1"/>
  <c r="AY3" i="1"/>
  <c r="AX3" i="1"/>
  <c r="AU3" i="1"/>
  <c r="AV3" i="1" s="1"/>
  <c r="AS3" i="1"/>
  <c r="AR3" i="1"/>
  <c r="BC3" i="1" s="1"/>
  <c r="AN3" i="1"/>
  <c r="AM3" i="1"/>
  <c r="AJ3" i="1"/>
  <c r="AK3" i="1" s="1"/>
  <c r="AP3" i="1" s="1"/>
  <c r="AH3" i="1"/>
  <c r="AG3" i="1"/>
  <c r="AC3" i="1"/>
  <c r="AB3" i="1"/>
  <c r="Y3" i="1"/>
  <c r="AD3" i="1" s="1"/>
  <c r="W3" i="1"/>
  <c r="V3" i="1"/>
  <c r="S3" i="1"/>
  <c r="BD3" i="1" l="1"/>
  <c r="AE3" i="1"/>
  <c r="AO3" i="1"/>
  <c r="BO3" i="1" s="1"/>
  <c r="Z3" i="1"/>
  <c r="BP3" i="1" l="1"/>
</calcChain>
</file>

<file path=xl/sharedStrings.xml><?xml version="1.0" encoding="utf-8"?>
<sst xmlns="http://schemas.openxmlformats.org/spreadsheetml/2006/main" count="86" uniqueCount="81">
  <si>
    <t>Anno scolastico</t>
  </si>
  <si>
    <t>Presente nel 2020-21</t>
  </si>
  <si>
    <t>DPT</t>
  </si>
  <si>
    <t>POS</t>
  </si>
  <si>
    <t>Regione</t>
  </si>
  <si>
    <t>Provincia</t>
  </si>
  <si>
    <t>Denominazione</t>
  </si>
  <si>
    <t>Comune</t>
  </si>
  <si>
    <t xml:space="preserve">Codice fiscale SIDI </t>
  </si>
  <si>
    <t>Sede di dirigenza</t>
  </si>
  <si>
    <t>Indirizzo</t>
  </si>
  <si>
    <t>CAP</t>
  </si>
  <si>
    <t>Codice comune</t>
  </si>
  <si>
    <t>capitolo</t>
  </si>
  <si>
    <t>Codice meccanografico</t>
  </si>
  <si>
    <t>ord</t>
  </si>
  <si>
    <t>caratteristica</t>
  </si>
  <si>
    <t>BASE</t>
  </si>
  <si>
    <t>Quota Base
Funzioni strumentali LS
A</t>
  </si>
  <si>
    <t>Quota Base
Funzioni strumentali LD
AA=A/1,327</t>
  </si>
  <si>
    <t>Numero complessità
B3</t>
  </si>
  <si>
    <t>Quota Complessità
Funzioni strumentali LS
B=B3*613,99</t>
  </si>
  <si>
    <t>Quota Complessità
Funzioni strumentali LD
BB=B/1,327</t>
  </si>
  <si>
    <t>Posti Personale docente OD2020-21
C2</t>
  </si>
  <si>
    <t>Quota Posti docenti
Funzioni strumentali LS
C=C2*
36,28</t>
  </si>
  <si>
    <t>Quota Posti docenti
Funzioni strumentali LD
CC=C/1,327</t>
  </si>
  <si>
    <t>Quota FUNZIONI STRUMENTALI LS
D=A+B+C</t>
  </si>
  <si>
    <t>Quota FUNZIONI STRUMENTALI LD
DD=AA+BB+CC</t>
  </si>
  <si>
    <t>Posti Personale ATA OD2021-22(esclusi DSGA e inclusi posti accantonati per COCOCO e per exLSU)
E3</t>
  </si>
  <si>
    <t>Quota INCARICHI SPECIFICI LS
E=E3*150,69</t>
  </si>
  <si>
    <t>Quota INCARICHI SPECIFICI LD
EE=E/1,327</t>
  </si>
  <si>
    <t>Posti docenti di scuola dell'infanzia e primaria OD2021-22
G3</t>
  </si>
  <si>
    <t>Quota ORE ECCEDENTI sostituzione colleghi assenti infanzia e primaria LS
G=G3*27,06</t>
  </si>
  <si>
    <t>Quota ORE ECCEDENTI sostituzione colleghi assenti infanzia e primaria LD
GG=G/1,327</t>
  </si>
  <si>
    <t>Posti docenti di scuola secondaria OD2021-22
H3</t>
  </si>
  <si>
    <t>Quota ORE ECCEDENTI sostituzione colleghi assenti secondaria LS
H=H3*47,57</t>
  </si>
  <si>
    <t>Quota ORE ECCEDENTI sostituzione colleghi assenti secondaria  LD
HH=H/1,327</t>
  </si>
  <si>
    <t>Quota ORE ECCEDENTI sostituzione colleghi assenti LS
I=G+H</t>
  </si>
  <si>
    <t>Quota ORE ECCEDENTI sostituzione colleghi assenti LD
II=GG+HH</t>
  </si>
  <si>
    <t>Punti di erogazione del servizio
L3</t>
  </si>
  <si>
    <t>Quota Punti erogazione del servizio FIS LS
L=L3*2549,88</t>
  </si>
  <si>
    <t>Quota Punti erogazione del servizio FIS LD
LL=L/1,327</t>
  </si>
  <si>
    <t>Posti in OD2020-21
M3</t>
  </si>
  <si>
    <t>Quota Posti totali FIS LS
M=M3*321,55</t>
  </si>
  <si>
    <t>Quota Posti totali FIS LD
MM=M/1,327</t>
  </si>
  <si>
    <t>Posti Personale educativo OD2021-22
FIS
N3</t>
  </si>
  <si>
    <t>Quota Posti Personale educativo FIS LS
N=N3*1067,89</t>
  </si>
  <si>
    <t>Quota Posti Personale educativo FIS LD
NN=N/1,327</t>
  </si>
  <si>
    <t>Posti Docenti di scuole secondaria di II grado OD2021-22
FIS
O3</t>
  </si>
  <si>
    <t>Quota Posti Docenti II grado FIS LS
O=O3*331,44</t>
  </si>
  <si>
    <t>Quota Posti Docenti II grado FIS LD
OO=O/1,327</t>
  </si>
  <si>
    <t>Quota FIS LS
P=L+M+N+O</t>
  </si>
  <si>
    <t>Quota FIS LD
PP=LL+MM+NN+OO</t>
  </si>
  <si>
    <t>Classi di scuola secondaria di I e II grado OD2021-22
F3</t>
  </si>
  <si>
    <t>Quota Attività complementari di Educazione fisica LS
F=F3*84,96</t>
  </si>
  <si>
    <t>Quota Attività complementari di Educazione fisica LD
FF=F/1,327</t>
  </si>
  <si>
    <t>Posti Personale educativo ed ATA OD2021-22 per Lavoro notturno/festivo
S3</t>
  </si>
  <si>
    <t>Quota Indennità lavoro notturno/festivo LS
S=S3*321,5</t>
  </si>
  <si>
    <t>Quota Indennità lavoro notturno/festivo LD
SS=S/1,327</t>
  </si>
  <si>
    <t>Aree a Rischio LS
T</t>
  </si>
  <si>
    <t>Aree a Rischio LD
TT=T/1,327</t>
  </si>
  <si>
    <t>Valorizzazione del personale scolastico LS</t>
  </si>
  <si>
    <t>Valorizzazione del personale scolastico LD</t>
  </si>
  <si>
    <t>TOTALE MOF 2021-22
LS
Q=D+E+I+P+F+S+T</t>
  </si>
  <si>
    <t>TOTALE MOF 2021-22
LD
QQ=DD+EE+II+PP+FF+SS+TT</t>
  </si>
  <si>
    <t>Classi V di scuola secondaria di II grado</t>
  </si>
  <si>
    <t>Acconto Esami di stato</t>
  </si>
  <si>
    <t>2021-22</t>
  </si>
  <si>
    <t>SI</t>
  </si>
  <si>
    <t>CO</t>
  </si>
  <si>
    <t>446</t>
  </si>
  <si>
    <t>Lombardia</t>
  </si>
  <si>
    <t>Como</t>
  </si>
  <si>
    <t>I.C. PORLEZZA</t>
  </si>
  <si>
    <t>PORLEZZA</t>
  </si>
  <si>
    <t>84002830135</t>
  </si>
  <si>
    <t>COIC815009</t>
  </si>
  <si>
    <t>VIA OSTENO 7</t>
  </si>
  <si>
    <t>G889</t>
  </si>
  <si>
    <t>NORMALE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</si>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</sst>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4" borderId="0" xfId="0" applyNumberFormat="1" applyFont="1" applyFill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3" fillId="0" borderId="0" xfId="0" applyNumberFormat="1" applyFont="1" applyAlignment="1">
      <alignment horizontal="center"/>
    </xf>
    <xf numFmtId="4" fontId="1" fillId="2" borderId="0" xfId="0" applyNumberFormat="1" applyFont="1" applyFill="1"/>
    <xf numFmtId="0" fontId="3" fillId="0" borderId="0" xfId="0" applyFont="1" applyAlignment="1">
      <alignment horizontal="center"/>
    </xf>
    <xf numFmtId="4" fontId="1" fillId="3" borderId="0" xfId="0" applyNumberFormat="1" applyFont="1" applyFill="1"/>
    <xf numFmtId="4" fontId="3" fillId="4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5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/>
    <xf numFmtId="4" fontId="4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tabSelected="1" workbookViewId="0">
      <selection activeCell="D7" sqref="D7"/>
    </sheetView>
  </sheetViews>
  <sheetFormatPr defaultColWidth="12.7109375" defaultRowHeight="15" x14ac:dyDescent="0.25"/>
  <sheetData>
    <row r="1" spans="1:72" s="8" customFormat="1" ht="11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 t="s">
        <v>14</v>
      </c>
      <c r="S1" s="1" t="s">
        <v>15</v>
      </c>
      <c r="T1" s="1" t="s">
        <v>16</v>
      </c>
      <c r="U1" s="2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4" t="s">
        <v>27</v>
      </c>
      <c r="AF1" s="3" t="s">
        <v>28</v>
      </c>
      <c r="AG1" s="3" t="s">
        <v>29</v>
      </c>
      <c r="AH1" s="4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5" t="s">
        <v>38</v>
      </c>
      <c r="AQ1" s="6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6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4" t="s">
        <v>52</v>
      </c>
      <c r="BE1" s="3" t="s">
        <v>53</v>
      </c>
      <c r="BF1" s="3" t="s">
        <v>54</v>
      </c>
      <c r="BG1" s="7" t="s">
        <v>55</v>
      </c>
      <c r="BH1" s="3" t="s">
        <v>56</v>
      </c>
      <c r="BI1" s="3" t="s">
        <v>57</v>
      </c>
      <c r="BJ1" s="4" t="s">
        <v>58</v>
      </c>
      <c r="BK1" s="3" t="s">
        <v>59</v>
      </c>
      <c r="BL1" s="4" t="s">
        <v>60</v>
      </c>
      <c r="BM1" s="3" t="s">
        <v>61</v>
      </c>
      <c r="BN1" s="4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1" t="s">
        <v>4</v>
      </c>
    </row>
    <row r="2" spans="1:72" s="9" customFormat="1" ht="11.25" customHeight="1" x14ac:dyDescent="0.2">
      <c r="B2" s="10"/>
      <c r="C2" s="10"/>
      <c r="D2" s="10"/>
      <c r="E2" s="10"/>
      <c r="G2" s="10"/>
      <c r="H2" s="10"/>
      <c r="I2" s="10"/>
      <c r="J2" s="11"/>
      <c r="K2" s="10"/>
      <c r="L2" s="10"/>
      <c r="M2" s="10"/>
      <c r="N2" s="10"/>
      <c r="O2" s="10"/>
      <c r="P2" s="10"/>
      <c r="Q2" s="10"/>
      <c r="R2" s="10"/>
      <c r="S2" s="10"/>
      <c r="T2" s="10"/>
      <c r="U2" s="12"/>
      <c r="V2" s="13">
        <v>1425.99</v>
      </c>
      <c r="W2" s="13"/>
      <c r="X2" s="13"/>
      <c r="Y2" s="14">
        <v>613.99</v>
      </c>
      <c r="Z2" s="13"/>
      <c r="AA2" s="14"/>
      <c r="AB2" s="14">
        <v>36.28</v>
      </c>
      <c r="AC2" s="13"/>
      <c r="AD2" s="13"/>
      <c r="AE2" s="15"/>
      <c r="AF2" s="14"/>
      <c r="AG2" s="14">
        <v>150.69</v>
      </c>
      <c r="AH2" s="15"/>
      <c r="AI2" s="14"/>
      <c r="AJ2" s="16">
        <v>27.06</v>
      </c>
      <c r="AK2" s="13"/>
      <c r="AL2" s="14"/>
      <c r="AM2" s="14">
        <v>47.57</v>
      </c>
      <c r="AN2" s="13"/>
      <c r="AO2" s="13"/>
      <c r="AP2" s="17"/>
      <c r="AQ2" s="18"/>
      <c r="AR2" s="14">
        <v>2549.88</v>
      </c>
      <c r="AS2" s="13"/>
      <c r="AT2" s="13"/>
      <c r="AU2" s="14">
        <v>321.55</v>
      </c>
      <c r="AV2" s="13"/>
      <c r="AW2" s="18"/>
      <c r="AX2" s="14">
        <v>1067.8900000000001</v>
      </c>
      <c r="AY2" s="13"/>
      <c r="AZ2" s="14"/>
      <c r="BA2" s="14">
        <v>331.44</v>
      </c>
      <c r="BB2" s="13"/>
      <c r="BC2" s="13"/>
      <c r="BD2" s="15"/>
      <c r="BE2" s="13"/>
      <c r="BF2" s="19">
        <v>84.96</v>
      </c>
      <c r="BG2" s="20"/>
      <c r="BH2" s="14"/>
      <c r="BI2" s="14">
        <v>321.5</v>
      </c>
      <c r="BJ2" s="15"/>
      <c r="BK2" s="13"/>
      <c r="BL2" s="15"/>
      <c r="BM2" s="13"/>
      <c r="BN2" s="15"/>
      <c r="BQ2" s="14"/>
      <c r="BR2" s="13">
        <v>4000</v>
      </c>
      <c r="BS2" s="10"/>
    </row>
    <row r="3" spans="1:72" s="24" customFormat="1" ht="15" customHeight="1" x14ac:dyDescent="0.25">
      <c r="A3" s="21" t="s">
        <v>67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  <c r="I3" s="21" t="s">
        <v>75</v>
      </c>
      <c r="J3" s="21" t="s">
        <v>76</v>
      </c>
      <c r="K3" s="21" t="s">
        <v>77</v>
      </c>
      <c r="L3" s="21">
        <v>311079</v>
      </c>
      <c r="M3" s="21" t="s">
        <v>78</v>
      </c>
      <c r="N3" s="22">
        <v>2556</v>
      </c>
      <c r="O3" s="22"/>
      <c r="P3" s="22" t="s">
        <v>69</v>
      </c>
      <c r="Q3" s="22" t="s">
        <v>70</v>
      </c>
      <c r="R3" s="22" t="s">
        <v>76</v>
      </c>
      <c r="S3" s="23" t="str">
        <f t="shared" ref="S3" si="0">MID(R3,3,2)</f>
        <v>IC</v>
      </c>
      <c r="T3" s="23" t="s">
        <v>79</v>
      </c>
      <c r="U3" s="24">
        <v>1</v>
      </c>
      <c r="V3" s="25">
        <f t="shared" ref="V3" si="1">ROUND(U3*V$2,2)</f>
        <v>1425.99</v>
      </c>
      <c r="W3" s="25">
        <f t="shared" ref="W3" si="2">ROUND(V3/1.327,2)</f>
        <v>1074.5999999999999</v>
      </c>
      <c r="X3" s="24">
        <v>1</v>
      </c>
      <c r="Y3" s="25">
        <f t="shared" ref="Y3" si="3">ROUND(X3*Y$2,2)</f>
        <v>613.99</v>
      </c>
      <c r="Z3" s="25">
        <f t="shared" ref="Z3" si="4">ROUND(Y3/1.327,2)</f>
        <v>462.69</v>
      </c>
      <c r="AA3" s="24">
        <v>129</v>
      </c>
      <c r="AB3" s="25">
        <f t="shared" ref="AB3" si="5">ROUND(AA3*AB$2,2)</f>
        <v>4680.12</v>
      </c>
      <c r="AC3" s="25">
        <f t="shared" ref="AC3" si="6">ROUND(AB3/1.327,2)</f>
        <v>3526.84</v>
      </c>
      <c r="AD3" s="26">
        <f t="shared" ref="AD3:AE3" si="7">V3+Y3+AB3</f>
        <v>6720.1</v>
      </c>
      <c r="AE3" s="26">
        <f t="shared" si="7"/>
        <v>5064.13</v>
      </c>
      <c r="AF3" s="25">
        <v>28</v>
      </c>
      <c r="AG3" s="25">
        <f t="shared" ref="AG3" si="8">ROUND(AF3*AG$2,2)</f>
        <v>4219.32</v>
      </c>
      <c r="AH3" s="25">
        <f t="shared" ref="AH3" si="9">ROUND(AG3/1.327,2)</f>
        <v>3179.59</v>
      </c>
      <c r="AI3" s="24">
        <v>92</v>
      </c>
      <c r="AJ3" s="25">
        <f t="shared" ref="AJ3" si="10">ROUND(AI3*AJ$2,2)</f>
        <v>2489.52</v>
      </c>
      <c r="AK3" s="25">
        <f t="shared" ref="AK3" si="11">ROUND(AJ3/1.327,2)</f>
        <v>1876.05</v>
      </c>
      <c r="AL3" s="24">
        <v>37</v>
      </c>
      <c r="AM3" s="25">
        <f t="shared" ref="AM3" si="12">ROUND(AL3*AM$2,2)</f>
        <v>1760.09</v>
      </c>
      <c r="AN3" s="25">
        <f t="shared" ref="AN3" si="13">ROUND(AM3/1.327,2)</f>
        <v>1326.37</v>
      </c>
      <c r="AO3" s="26">
        <f t="shared" ref="AO3:AP3" si="14">AJ3+AM3</f>
        <v>4249.6099999999997</v>
      </c>
      <c r="AP3" s="26">
        <f t="shared" si="14"/>
        <v>3202.42</v>
      </c>
      <c r="AQ3" s="24">
        <v>12</v>
      </c>
      <c r="AR3" s="25">
        <f t="shared" ref="AR3" si="15">ROUND(AQ3*AR$2,2)</f>
        <v>30598.560000000001</v>
      </c>
      <c r="AS3" s="25">
        <f t="shared" ref="AS3" si="16">ROUND(AR3/1.327,2)</f>
        <v>23058.45</v>
      </c>
      <c r="AT3" s="24">
        <v>158</v>
      </c>
      <c r="AU3" s="25">
        <f t="shared" ref="AU3" si="17">ROUND(AT3*AU$2,2)</f>
        <v>50804.9</v>
      </c>
      <c r="AV3" s="25">
        <f t="shared" ref="AV3" si="18">ROUND(AU3/1.327,2)</f>
        <v>38285.53</v>
      </c>
      <c r="AW3" s="24">
        <v>0</v>
      </c>
      <c r="AX3" s="25">
        <f t="shared" ref="AX3" si="19">ROUND(AW3*AX$2,2)</f>
        <v>0</v>
      </c>
      <c r="AY3" s="25">
        <f t="shared" ref="AY3" si="20">ROUND(AX3/1.327,2)</f>
        <v>0</v>
      </c>
      <c r="AZ3" s="24">
        <v>0</v>
      </c>
      <c r="BA3" s="25">
        <f t="shared" ref="BA3" si="21">ROUND(AZ3*BA$2,2)</f>
        <v>0</v>
      </c>
      <c r="BB3" s="25">
        <f t="shared" ref="BB3" si="22">ROUND(BA3/1.327,2)</f>
        <v>0</v>
      </c>
      <c r="BC3" s="26">
        <f t="shared" ref="BC3:BD3" si="23">AR3+AU3+AX3+BA3</f>
        <v>81403.460000000006</v>
      </c>
      <c r="BD3" s="26">
        <f t="shared" si="23"/>
        <v>61343.979999999996</v>
      </c>
      <c r="BE3" s="24">
        <v>19</v>
      </c>
      <c r="BF3" s="25">
        <f t="shared" ref="BF3" si="24">ROUND(BE3*BF$2,2)</f>
        <v>1614.24</v>
      </c>
      <c r="BG3" s="25">
        <f t="shared" ref="BG3" si="25">ROUND(BF3/1.327,2)</f>
        <v>1216.46</v>
      </c>
      <c r="BH3" s="24">
        <v>0</v>
      </c>
      <c r="BI3" s="25">
        <f t="shared" ref="BI3" si="26">ROUND(BH3*BI$2,2)</f>
        <v>0</v>
      </c>
      <c r="BJ3" s="25">
        <f t="shared" ref="BJ3" si="27">ROUND(BI3/1.327,2)</f>
        <v>0</v>
      </c>
      <c r="BK3" s="25">
        <v>2067.3000000000002</v>
      </c>
      <c r="BL3" s="25">
        <f t="shared" ref="BL3" si="28">ROUND(BK3/1.327,2)</f>
        <v>1557.87</v>
      </c>
      <c r="BM3" s="25">
        <v>27302.200000000004</v>
      </c>
      <c r="BN3" s="25">
        <f t="shared" ref="BN3" si="29">ROUND(BM3/1.327,2)</f>
        <v>20574.38</v>
      </c>
      <c r="BO3" s="25">
        <f t="shared" ref="BO3:BP3" si="30">AD3+AG3+AO3+BC3+BF3+BI3+BK3+BM3</f>
        <v>127576.23000000001</v>
      </c>
      <c r="BP3" s="25">
        <f t="shared" si="30"/>
        <v>96138.83</v>
      </c>
      <c r="BQ3" s="24">
        <v>0</v>
      </c>
      <c r="BR3" s="25">
        <f t="shared" ref="BR3" si="31">ROUND(BQ3*BR$2,2)</f>
        <v>0</v>
      </c>
      <c r="BS3" s="21" t="s">
        <v>80</v>
      </c>
      <c r="BT3" s="2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2024-04-10T11:05:50Z</dcterms:modified>
</cp:coreProperties>
</file>